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9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<sst xmlns="http://schemas.openxmlformats.org/spreadsheetml/2006/main" count="1064" uniqueCount="871">
  <si>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</si>
  <si>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</si>
  <si>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</si>
  <si>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</si>
  <si>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</si>
  <si>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</si>
  <si>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</si>
  <si>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</si>
  <si>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</si>
  <si>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</si>
  <si>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</si>
  <si>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</si>
  <si>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</si>
  <si>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</si>
  <si>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</si>
  <si>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</si>
  <si>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</si>
  <si>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</si>
  <si>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</si>
  <si>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</si>
  <si>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</si>
  <si>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</si>
  <si>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</si>
  <si>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</si>
  <si>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</si>
  <si>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</si>
  <si>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</si>
  <si>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</si>
  <si>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</si>
  <si>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</si>
  <si>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</si>
  <si>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</si>
  <si>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</si>
  <si>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</si>
  <si>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</si>
  <si>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</si>
  <si>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</si>
  <si>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</si>
  <si>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</si>
  <si>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</si>
  <si>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</si>
  <si>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</si>
  <si>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</si>
  <si>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</si>
  <si>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</si>
  <si>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</si>
  <si>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</si>
  <si>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</si>
  <si>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</si>
  <si>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</si>
  <si>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</si>
  <si>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</si>
  <si>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</si>
  <si>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</si>
  <si>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</si>
  <si>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</si>
  <si>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</si>
  <si>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</si>
  <si>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</si>
  <si>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</si>
  <si>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</si>
  <si>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</si>
  <si>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</si>
  <si>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</si>
  <si>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</si>
  <si>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</si>
  <si>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</si>
  <si>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</si>
  <si>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</si>
  <si>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</si>
  <si>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</si>
  <si>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</si>
  <si>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</si>
  <si>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</si>
  <si>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</si>
  <si>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</si>
  <si>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</si>
  <si>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</si>
  <si>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</si>
  <si>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</si>
  <si>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</si>
  <si>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</si>
  <si>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</si>
  <si>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</si>
  <si>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</si>
  <si>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</si>
  <si>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</si>
  <si>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</si>
  <si>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</si>
  <si>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</si>
  <si>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</si>
  <si>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</si>
  <si>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</si>
  <si>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</si>
  <si>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</si>
  <si>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</si>
  <si>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</si>
  <si>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</si>
  <si>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</si>
  <si>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</si>
  <si>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</si>
  <si>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</si>
  <si>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</si>
  <si>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</si>
  <si>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</si>
  <si>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</si>
  <si>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</si>
  <si>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</si>
  <si>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</si>
  <si>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</si>
  <si>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</si>
  <si>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</si>
  <si>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</si>
  <si>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</si>
  <si>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</si>
  <si>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</si>
  <si>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</si>
  <si>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</si>
  <si>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</si>
  <si>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</si>
  <si>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</si>
  <si>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</si>
  <si>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</si>
  <si>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</si>
  <si>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</si>
  <si>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</si>
  <si>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</si>
  <si>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</si>
  <si>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</si>
  <si>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</si>
  <si>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</si>
  <si>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</si>
  <si>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</si>
  <si>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</si>
  <si>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</si>
  <si>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</si>
  <si>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</si>
  <si>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</si>
  <si>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</si>
  <si>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</si>
  <si>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</si>
  <si>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</si>
  <si>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</si>
  <si>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</si>
  <si>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</si>
  <si>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</si>
  <si>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</si>
  <si>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</si>
  <si>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</si>
  <si>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</si>
  <si>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</si>
  <si>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</si>
  <si>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</si>
  <si>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</si>
  <si>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</si>
  <si>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</si>
  <si>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</si>
  <si>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</si>
  <si>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</si>
  <si>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</si>
  <si>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</si>
  <si>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</si>
  <si>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</si>
  <si>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</si>
  <si>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</si>
  <si>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</si>
  <si>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</si>
  <si>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</si>
  <si>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</si>
  <si>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</si>
  <si>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</si>
  <si>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</si>
  <si>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</si>
  <si>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</si>
  <si>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</si>
  <si>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</si>
  <si>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</si>
  <si>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</si>
  <si>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</si>
  <si>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</si>
  <si>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</si>
  <si>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</si>
  <si>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</si>
  <si>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</si>
  <si>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</si>
  <si>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</si>
  <si>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</si>
  <si>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</si>
  <si>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</si>
  <si>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</si>
  <si>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</si>
  <si>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</si>
  <si>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</si>
  <si>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</si>
  <si>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</si>
  <si>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</si>
  <si>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</si>
  <si>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</si>
  <si>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</si>
  <si>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</si>
  <si>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</si>
  <si>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</si>
  <si>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</si>
  <si>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</si>
  <si>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</si>
  <si>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</si>
  <si>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</si>
  <si>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</si>
  <si>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</si>
  <si>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</si>
  <si>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</si>
  <si>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</si>
  <si>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</si>
  <si>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</si>
  <si>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</si>
  <si>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</si>
  <si>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</si>
  <si>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</si>
  <si>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</si>
  <si>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</si>
  <si>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</si>
  <si>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</si>
  <si>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</si>
  <si>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</si>
  <si>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</si>
  <si>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</si>
  <si>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</si>
  <si>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</si>
  <si>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</si>
  <si>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</si>
  <si>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</si>
  <si>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</si>
  <si>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</si>
  <si>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</si>
  <si>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</si>
  <si>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</si>
  <si>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</si>
  <si>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</si>
  <si>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</si>
  <si>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</si>
  <si>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</si>
  <si>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</si>
  <si>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</si>
  <si>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</si>
  <si>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</si>
  <si>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</si>
  <si>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</si>
  <si>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</si>
  <si>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</si>
  <si>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</si>
  <si>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</si>
  <si>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</si>
  <si>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</si>
  <si>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</si>
  <si>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</si>
  <si>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</si>
  <si>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</si>
  <si>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</si>
  <si>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</si>
  <si>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</si>
  <si>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</si>
  <si>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</si>
  <si>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</si>
  <si>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</si>
  <si>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</si>
  <si>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</si>
  <si>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</si>
  <si>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</si>
  <si>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</si>
  <si>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</si>
  <si>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</si>
  <si>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</si>
  <si>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</si>
  <si>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</si>
  <si>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</si>
  <si>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</si>
  <si>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</si>
  <si>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</si>
  <si>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</si>
  <si>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</si>
  <si>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</si>
  <si>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</si>
  <si>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</si>
  <si>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</si>
  <si>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</si>
  <si>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</si>
  <si>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</si>
  <si>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</si>
  <si>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</si>
  <si>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</si>
  <si>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</si>
  <si>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</si>
  <si>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</si>
  <si>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</si>
  <si>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</si>
  <si>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</si>
  <si>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</si>
  <si>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</si>
  <si>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</si>
  <si>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</si>
  <si>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</si>
  <si>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</si>
  <si>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</si>
  <si>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</si>
  <si>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</si>
  <si>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</si>
  <si>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</si>
  <si>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</si>
  <si>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</si>
  <si>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</si>
  <si>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</si>
  <si>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</si>
  <si>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</si>
  <si>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</si>
  <si>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</si>
  <si>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</si>
  <si>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</si>
  <si>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</si>
  <si>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</si>
  <si>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</si>
  <si>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</si>
  <si>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</si>
  <si>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</si>
  <si>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</si>
  <si>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</si>
  <si>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</si>
  <si>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</si>
  <si>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</si>
  <si>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</si>
  <si>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</si>
  <si>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</si>
  <si>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</si>
  <si>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</si>
  <si>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</si>
  <si>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</si>
  <si>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</si>
  <si>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</si>
  <si>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</si>
  <si>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</si>
  <si>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</si>
  <si>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</si>
  <si>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</si>
  <si>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</si>
  <si>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</si>
  <si>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</si>
  <si>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</si>
  <si>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</si>
  <si>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</si>
  <si>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</si>
  <si>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</si>
  <si>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</si>
  <si>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</si>
  <si>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</si>
  <si>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</si>
  <si>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</si>
  <si>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</si>
  <si>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</si>
  <si>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</si>
  <si>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</si>
  <si>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</si>
  <si>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</si>
  <si>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</si>
  <si>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</si>
  <si>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</si>
  <si>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</si>
  <si>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</si>
  <si>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</si>
  <si>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</si>
  <si>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</si>
  <si>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</si>
  <si>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</si>
  <si>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</si>
  <si>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</si>
  <si>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</si>
  <si>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</si>
  <si>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</si>
  <si>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</si>
  <si>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</si>
  <si>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</si>
  <si>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</si>
  <si>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</si>
  <si>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</si>
  <si>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</si>
  <si>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</si>
  <si>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</si>
  <si>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</si>
  <si>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</si>
  <si>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</si>
  <si>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</si>
  <si>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</si>
  <si>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</si>
  <si>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</si>
  <si>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</si>
  <si>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</si>
  <si>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</si>
  <si>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</si>
  <si>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</si>
  <si>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</si>
  <si>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</si>
  <si>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</si>
  <si>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</si>
  <si>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</si>
  <si>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</si>
  <si>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</si>
  <si>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</si>
  <si>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</si>
  <si>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</si>
  <si>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</si>
  <si>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</si>
  <si>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</si>
  <si>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</si>
  <si>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</si>
  <si>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</si>
  <si>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</si>
  <si>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</si>
  <si>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</si>
  <si>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</si>
  <si>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</si>
  <si>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</si>
  <si>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</si>
  <si>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</si>
  <si>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</si>
  <si>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</si>
  <si>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</si>
  <si>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</si>
  <si>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</si>
  <si>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</si>
  <si>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</si>
  <si>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</si>
  <si>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</si>
  <si>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</si>
  <si>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</si>
  <si>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</si>
  <si>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</si>
  <si>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</si>
  <si>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</si>
  <si>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</si>
  <si>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</si>
  <si>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</si>
  <si>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</si>
  <si>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</si>
  <si>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</si>
  <si>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</si>
  <si>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</si>
  <si>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</si>
  <si>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</si>
  <si>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</si>
  <si>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</si>
  <si>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</si>
  <si>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</si>
  <si>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</si>
  <si>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</si>
  <si>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</si>
  <si>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</si>
  <si>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</si>
  <si>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</si>
  <si>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</si>
  <si>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</si>
  <si>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</si>
  <si>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</si>
  <si>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</si>
  <si>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</si>
  <si>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</si>
  <si>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</si>
  <si>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</si>
  <si>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</si>
  <si>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</si>
  <si>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</si>
  <si>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</si>
  <si>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</si>
  <si>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</si>
  <si>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</si>
  <si>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</si>
  <si>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</si>
  <si>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</si>
  <si>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</si>
  <si>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</si>
  <si>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</si>
  <si>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</si>
  <si>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</si>
  <si>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</si>
  <si>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</si>
  <si>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</si>
  <si>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</si>
  <si>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</si>
  <si>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</si>
  <si>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</si>
  <si>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</si>
  <si>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</si>
  <si>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</si>
  <si>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</si>
  <si>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</si>
  <si>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</si>
  <si>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</si>
  <si>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</si>
  <si>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</si>
  <si>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</si>
  <si>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</si>
  <si>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</si>
  <si>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</si>
  <si>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</si>
  <si>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</si>
  <si>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</si>
  <si>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</si>
  <si>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</si>
  <si>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</si>
  <si>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</si>
  <si>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</si>
  <si>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</si>
  <si>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</si>
  <si>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</si>
  <si>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</si>
  <si>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</si>
  <si>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</si>
  <si>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</si>
  <si>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</si>
  <si>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</si>
  <si>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</si>
  <si>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</si>
  <si>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</si>
  <si>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</si>
  <si>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</si>
  <si>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</si>
  <si>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</si>
  <si>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</si>
  <si>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</si>
  <si>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</si>
  <si>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</si>
  <si>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</si>
  <si>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</si>
  <si>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</si>
  <si>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</si>
  <si>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</si>
  <si>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</si>
  <si>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</si>
  <si>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</si>
  <si>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</si>
  <si>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</si>
  <si>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</si>
  <si>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</si>
  <si>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</si>
  <si>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</si>
  <si>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</si>
  <si>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</si>
  <si>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</si>
  <si>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</si>
  <si>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</si>
  <si>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</si>
  <si>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</si>
  <si>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</si>
  <si>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</si>
  <si>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</si>
  <si>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</si>
  <si>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</si>
  <si>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</si>
  <si>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</si>
  <si>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</si>
  <si>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</si>
  <si>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</si>
  <si>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</si>
  <si>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</si>
  <si>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</si>
  <si>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</si>
  <si>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</si>
  <si>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</si>
  <si>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</si>
  <si>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</si>
  <si>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</si>
  <si>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</si>
  <si>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</si>
  <si>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</si>
  <si>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</si>
  <si>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</si>
  <si>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</si>
  <si>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</si>
  <si>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</si>
  <si>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</si>
  <si>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</si>
  <si>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</si>
  <si>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</si>
  <si>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</si>
  <si>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</si>
  <si>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</si>
  <si>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</si>
  <si>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</si>
  <si>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</si>
  <si>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</si>
  <si>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</si>
  <si>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</si>
  <si>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</si>
  <si>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</si>
  <si>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</si>
  <si>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</si>
  <si>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</si>
  <si>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</si>
  <si>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</si>
  <si>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</si>
  <si>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</si>
  <si>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</si>
  <si>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</si>
  <si>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</si>
  <si>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</si>
  <si>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</si>
  <si>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</si>
  <si>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</si>
  <si>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</si>
  <si>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</si>
  <si>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</si>
  <si>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</si>
  <si>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</si>
  <si>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</si>
  <si>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</si>
  <si>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</si>
  <si>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</si>
  <si>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</si>
  <si>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</si>
  <si>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</si>
  <si>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</si>
  <si>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</si>
  <si>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</si>
  <si>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</si>
  <si>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</si>
  <si>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</si>
  <si>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</si>
  <si>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</si>
  <si>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</si>
  <si>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</si>
  <si>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</si>
  <si>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</si>
  <si>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</si>
  <si>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</si>
  <si>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</si>
  <si>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</si>
  <si>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</si>
  <si>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</si>
  <si>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</si>
  <si>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</si>
  <si>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</si>
  <si>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</si>
  <si>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</si>
  <si>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</si>
  <si>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</si>
  <si>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</si>
  <si>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</si>
  <si>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</si>
  <si>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</si>
  <si>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</si>
  <si>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</si>
  <si>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</si>
  <si>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</si>
  <si>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</si>
  <si>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</si>
  <si>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</si>
  <si>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</si>
  <si>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</si>
  <si>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</si>
  <si>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</si>
  <si>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</si>
  <si>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</si>
  <si>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</si>
  <si>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</si>
  <si>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</si>
  <si>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</si>
  <si>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</si>
  <si>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</si>
  <si>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</si>
  <si>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</si>
  <si>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</si>
  <si>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</si>
  <si>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</si>
  <si>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</si>
  <si>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</si>
  <si>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</si>
  <si>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</si>
  <si>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</si>
  <si>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</si>
  <si>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</si>
  <si>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</si>
  <si>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</si>
  <si>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</si>
  <si>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</si>
  <si>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</si>
  <si>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</si>
  <si>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</si>
  <si>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</si>
  <si>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</si>
  <si>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</si>
  <si>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</si>
  <si>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</si>
  <si>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</si>
  <si>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</si>
  <si>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</si>
  <si>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</si>
  <si>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</si>
  <si>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</si>
  <si>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</si>
  <si>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</si>
  <si>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</si>
  <si>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</si>
  <si>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</si>
  <si>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</si>
  <si>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</si>
  <si>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</si>
  <si>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</si>
  <si>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</si>
  <si>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</si>
  <si>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</si>
  <si>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</si>
  <si>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</si>
  <si>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</si>
  <si>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</si>
  <si>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</si>
  <si>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</si>
  <si>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</si>
  <si>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</si>
  <si>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</si>
  <si>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</si>
  <si>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</si>
  <si>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</si>
  <si>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</si>
  <si>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</si>
  <si>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</si>
  <si>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</si>
  <si>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</si>
  <si>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</si>
  <si>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</si>
  <si>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</si>
  <si>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</si>
  <si>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</si>
  <si>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</si>
  <si>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</si>
  <si>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</si>
  <si>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</si>
  <si>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</si>
  <si>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</si>
  <si>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</si>
  <si>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</si>
  <si>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</si>
  <si>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</si>
  <si>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</si>
  <si>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</si>
  <si>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</si>
  <si>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</si>
  <si>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</si>
  <si>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</si>
  <si>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</si>
  <si>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</si>
  <si>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</si>
  <si>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</si>
  <si>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</si>
  <si>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</si>
  <si>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</si>
  <si>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</si>
  <si>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</si>
  <si>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</si>
  <si>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</si>
  <si>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</si>
  <si>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</si>
  <si>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</si>
  <si>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</si>
  <si>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</si>
  <si>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</si>
  <si>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</si>
  <si>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</si>
  <si>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</si>
  <si>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</si>
  <si>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</si>
  <si>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</si>
  <si>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</si>
  <si>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</si>
  <si>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</si>
  <si>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</si>
  <si>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</si>
  <si>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</si>
  <si>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</si>
  <si>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</si>
  <si>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</si>
  <si>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</si>
  <si>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</si>
  <si>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</si>
  <si>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</si>
  <si>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</si>
  <si>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</si>
  <si>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</si>
  <si>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</si>
  <si>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</si>
  <si>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</si>
  <si>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</si>
  <si>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</si>
  <si>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</si>
  <si>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</si>
  <si>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</si>
  <si>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</si>
  <si>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</si>
  <si>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</si>
  <si>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</si>
  <si>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</si>
  <si>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</si>
  <si>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</si>
  <si>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</si>
  <si>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</si>
  <si>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</si>
  <si>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</si>
  <si>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</si>
  <si>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</si>
  <si>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</si>
  <si>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</si>
  <si>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</si>
  <si>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</si>
  <si>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</si>
  <si>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</si>
  <si>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</si>
  <si>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</si>
  <si>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</si>
  <si>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</si>
  <si>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</si>
  <si>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</si>
  <si>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</si>
  <si>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</si>
  <si>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</si>
  <si>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</si>
  <si>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</si>
  <si>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</si>
  <si>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</si>
  <si>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</si>
  <si>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</si>
  <si>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</si>
  <si>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</si>
  <si>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</si>
  <si>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</si>
  <si>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</si>
  <si>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</si>
  <si>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</si>
  <si>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</si>
  <si>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</si>
  <si>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</si>
  <si>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</si>
  <si>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</si>
  <si>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</si>
  <si>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</si>
  <si>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</si>
  <si>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</si>
  <si>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</si>
  <si>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</si>
  <si>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</si>
  <si>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</si>
  <si>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</si>
  <si>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</si>
  <si>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</si>
  <si>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</si>
  <si>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</si>
  <si>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</si>
  <si>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</si>
  <si>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</si>
  <si>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</si>
  <si>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</si>
  <si>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</si>
  <si>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"Актив Пропъртис" АДСИЦ</t>
  </si>
  <si>
    <t>Отчетен период: 01.04.2005 г. - 30.06.2005 г.</t>
  </si>
  <si>
    <t>11.07.2005 г</t>
  </si>
  <si>
    <t xml:space="preserve">Вид на отчета:консолидиран/ неконсолидиран: </t>
  </si>
  <si>
    <t>11.07.2005 г.</t>
  </si>
  <si>
    <t>Дата на съставяне:                                       11.07.2005 г.</t>
  </si>
  <si>
    <t xml:space="preserve">Дата  на съставяне: 11.07.2005 г.                                                                                                                             </t>
  </si>
  <si>
    <t xml:space="preserve">Дата на съставяне:11.07.2005 г.                    </t>
  </si>
  <si>
    <t>Дата на съставяне: 11.07.2005 г.</t>
  </si>
  <si>
    <r>
      <t xml:space="preserve">Дата на съставяне: </t>
    </r>
    <r>
      <rPr>
        <b/>
        <sz val="10"/>
        <rFont val="Times New Roman"/>
        <family val="1"/>
      </rPr>
      <t>11.07.2005 г.</t>
    </r>
  </si>
  <si>
    <t>по себестойност</t>
  </si>
  <si>
    <t xml:space="preserve">Ръководител: </t>
  </si>
  <si>
    <t xml:space="preserve"> Ръководител </t>
  </si>
  <si>
    <t xml:space="preserve">                                    Съставител:                  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</si>
</sst>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C100" sqref="C100:E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857</v>
      </c>
      <c r="F3" s="217" t="s">
        <v>2</v>
      </c>
      <c r="G3" s="172"/>
      <c r="H3" s="461">
        <v>115869689</v>
      </c>
    </row>
    <row r="4" spans="1:8" ht="15">
      <c r="A4" s="580" t="s">
        <v>860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858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11</v>
      </c>
      <c r="D11" s="151"/>
      <c r="E11" s="237" t="s">
        <v>21</v>
      </c>
      <c r="F11" s="242" t="s">
        <v>22</v>
      </c>
      <c r="G11" s="152">
        <v>650</v>
      </c>
      <c r="H11" s="152"/>
    </row>
    <row r="12" spans="1:8" ht="15">
      <c r="A12" s="235" t="s">
        <v>23</v>
      </c>
      <c r="B12" s="241" t="s">
        <v>24</v>
      </c>
      <c r="C12" s="151">
        <v>1094</v>
      </c>
      <c r="D12" s="151"/>
      <c r="E12" s="237" t="s">
        <v>25</v>
      </c>
      <c r="F12" s="242" t="s">
        <v>26</v>
      </c>
      <c r="G12" s="153">
        <v>650</v>
      </c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4</v>
      </c>
      <c r="D17" s="151"/>
      <c r="E17" s="243" t="s">
        <v>45</v>
      </c>
      <c r="F17" s="245" t="s">
        <v>46</v>
      </c>
      <c r="G17" s="154">
        <f>G11+G14+G15+G16</f>
        <v>650</v>
      </c>
      <c r="H17" s="154">
        <f>H11+H14+H15+H16</f>
        <v>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1109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0</v>
      </c>
      <c r="H33" s="154">
        <f>H27+H31+H32</f>
        <v>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650</v>
      </c>
      <c r="H36" s="154">
        <f>H25+H17+H33</f>
        <v>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24</v>
      </c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24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1109</v>
      </c>
      <c r="D55" s="155">
        <f>D19+D20+D21+D27+D32+D45+D51+D53+D54</f>
        <v>0</v>
      </c>
      <c r="E55" s="237" t="s">
        <v>171</v>
      </c>
      <c r="F55" s="261" t="s">
        <v>172</v>
      </c>
      <c r="G55" s="154">
        <f>G49+G51+G52+G53+G54</f>
        <v>24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663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660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</v>
      </c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3</v>
      </c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</v>
      </c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664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198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201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664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22</v>
      </c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22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6</v>
      </c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229</v>
      </c>
      <c r="D93" s="155">
        <f>D64+D75+D84+D91+D92</f>
        <v>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1338</v>
      </c>
      <c r="D94" s="164">
        <f>D93+D55</f>
        <v>0</v>
      </c>
      <c r="E94" s="449" t="s">
        <v>269</v>
      </c>
      <c r="F94" s="289" t="s">
        <v>270</v>
      </c>
      <c r="G94" s="165">
        <f>G36+G39+G55+G79</f>
        <v>1338</v>
      </c>
      <c r="H94" s="165">
        <f>H36+H39+H55+H79</f>
        <v>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 t="s">
        <v>867</v>
      </c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1:8" ht="15">
      <c r="A99" s="169" t="s">
        <v>859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4">
      <selection activeCell="D50" sqref="D50:H5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"Актив Пропъртис" АДСИЦ</v>
      </c>
      <c r="C2" s="589"/>
      <c r="D2" s="589"/>
      <c r="E2" s="589"/>
      <c r="F2" s="575" t="s">
        <v>2</v>
      </c>
      <c r="G2" s="575"/>
      <c r="H2" s="526">
        <f>'справка №1-БАЛАНС'!H3</f>
        <v>115869689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10</v>
      </c>
      <c r="D10" s="46"/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15</v>
      </c>
      <c r="D11" s="46"/>
      <c r="E11" s="300" t="s">
        <v>291</v>
      </c>
      <c r="F11" s="549" t="s">
        <v>292</v>
      </c>
      <c r="G11" s="550">
        <v>16</v>
      </c>
      <c r="H11" s="550"/>
    </row>
    <row r="12" spans="1:8" ht="12">
      <c r="A12" s="298" t="s">
        <v>293</v>
      </c>
      <c r="B12" s="299" t="s">
        <v>294</v>
      </c>
      <c r="C12" s="46">
        <v>5</v>
      </c>
      <c r="D12" s="46"/>
      <c r="E12" s="300" t="s">
        <v>77</v>
      </c>
      <c r="F12" s="549" t="s">
        <v>295</v>
      </c>
      <c r="G12" s="550">
        <v>15</v>
      </c>
      <c r="H12" s="550"/>
    </row>
    <row r="13" spans="1:18" ht="12">
      <c r="A13" s="298" t="s">
        <v>296</v>
      </c>
      <c r="B13" s="299" t="s">
        <v>297</v>
      </c>
      <c r="C13" s="46">
        <v>1</v>
      </c>
      <c r="D13" s="46"/>
      <c r="E13" s="301" t="s">
        <v>50</v>
      </c>
      <c r="F13" s="551" t="s">
        <v>298</v>
      </c>
      <c r="G13" s="548">
        <f>SUM(G9:G12)</f>
        <v>31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/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31</v>
      </c>
      <c r="D19" s="49">
        <f>SUM(D9:D15)+D16</f>
        <v>0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31</v>
      </c>
      <c r="D28" s="50">
        <f>D26+D19</f>
        <v>0</v>
      </c>
      <c r="E28" s="127" t="s">
        <v>337</v>
      </c>
      <c r="F28" s="554" t="s">
        <v>338</v>
      </c>
      <c r="G28" s="548">
        <f>G13+G15+G24</f>
        <v>31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343</v>
      </c>
      <c r="C31" s="46"/>
      <c r="D31" s="46"/>
      <c r="E31" s="296" t="s">
        <v>851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31</v>
      </c>
      <c r="D33" s="49">
        <f>D28+D31+D32</f>
        <v>0</v>
      </c>
      <c r="E33" s="127" t="s">
        <v>351</v>
      </c>
      <c r="F33" s="554" t="s">
        <v>352</v>
      </c>
      <c r="G33" s="53">
        <f>G32+G31+G28</f>
        <v>31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31</v>
      </c>
      <c r="D42" s="53">
        <f>D33+D35+D39</f>
        <v>0</v>
      </c>
      <c r="E42" s="128" t="s">
        <v>378</v>
      </c>
      <c r="F42" s="129" t="s">
        <v>379</v>
      </c>
      <c r="G42" s="53">
        <f>G39+G33</f>
        <v>31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855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861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4">
      <selection activeCell="A1" sqref="A1:D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"Актив Пропъртис" АДСИЦ</v>
      </c>
      <c r="C4" s="541" t="s">
        <v>2</v>
      </c>
      <c r="D4" s="541">
        <f>'справка №1-БАЛАНС'!H3</f>
        <v>115869689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15749.01</v>
      </c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f>(1510.63+645170.93+999.95+1324.19+20.6+990+1263.79)*-1</f>
        <v>-651280.09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f>(423+846+708.84+601.75+100.57)*-1</f>
        <v>-2680.1600000000003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12.51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-121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820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-637499.73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f>-2527.45-26105.3</f>
        <v>-28632.75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f>23552</f>
        <v>23552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-5080.75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650000</v>
      </c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15000</v>
      </c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665000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22419.52000000002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/>
      <c r="D44" s="132"/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22419.52000000002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816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J38" sqref="J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"Актив Пропъртис"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115869689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0</v>
      </c>
      <c r="K11" s="60"/>
      <c r="L11" s="344">
        <f>SUM(C11:K11)</f>
        <v>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0</v>
      </c>
      <c r="K15" s="61">
        <f t="shared" si="2"/>
        <v>0</v>
      </c>
      <c r="L15" s="344">
        <f t="shared" si="1"/>
        <v>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0</v>
      </c>
      <c r="K16" s="60"/>
      <c r="L16" s="344">
        <f t="shared" si="1"/>
        <v>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650000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650000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650000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0</v>
      </c>
      <c r="K29" s="59">
        <f t="shared" si="6"/>
        <v>0</v>
      </c>
      <c r="L29" s="344">
        <f t="shared" si="1"/>
        <v>650000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650000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0</v>
      </c>
      <c r="K32" s="59">
        <f t="shared" si="7"/>
        <v>0</v>
      </c>
      <c r="L32" s="344">
        <f t="shared" si="1"/>
        <v>650000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856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9" t="s">
        <v>816</v>
      </c>
      <c r="E38" s="579"/>
      <c r="F38" s="579"/>
      <c r="G38" s="579"/>
      <c r="H38" s="579"/>
      <c r="I38" s="579"/>
      <c r="J38" s="15" t="s">
        <v>869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25">
      <selection activeCell="O45" sqref="O45:R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"Актив Пропъртис" АДСИЦ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115869689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 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>
        <v>11193</v>
      </c>
      <c r="F9" s="189"/>
      <c r="G9" s="74">
        <f>D9+E9-F9</f>
        <v>11193</v>
      </c>
      <c r="H9" s="65"/>
      <c r="I9" s="65"/>
      <c r="J9" s="74">
        <f>G9+H9-I9</f>
        <v>11193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11193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>
        <v>1108504</v>
      </c>
      <c r="F10" s="189"/>
      <c r="G10" s="74">
        <f aca="true" t="shared" si="2" ref="G10:G39">D10+E10-F10</f>
        <v>1108504</v>
      </c>
      <c r="H10" s="65"/>
      <c r="I10" s="65"/>
      <c r="J10" s="74">
        <f aca="true" t="shared" si="3" ref="J10:J39">G10+H10-I10</f>
        <v>1108504</v>
      </c>
      <c r="K10" s="65"/>
      <c r="L10" s="65">
        <v>14780</v>
      </c>
      <c r="M10" s="65"/>
      <c r="N10" s="74">
        <f aca="true" t="shared" si="4" ref="N10:N39">K10+L10-M10</f>
        <v>14780</v>
      </c>
      <c r="O10" s="65"/>
      <c r="P10" s="65"/>
      <c r="Q10" s="74">
        <f t="shared" si="0"/>
        <v>14780</v>
      </c>
      <c r="R10" s="74">
        <f t="shared" si="1"/>
        <v>1093724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1119697</v>
      </c>
      <c r="F17" s="194">
        <f>SUM(F9:F16)</f>
        <v>0</v>
      </c>
      <c r="G17" s="74">
        <f t="shared" si="2"/>
        <v>1119697</v>
      </c>
      <c r="H17" s="75">
        <f>SUM(H9:H16)</f>
        <v>0</v>
      </c>
      <c r="I17" s="75">
        <f>SUM(I9:I16)</f>
        <v>0</v>
      </c>
      <c r="J17" s="74">
        <f t="shared" si="3"/>
        <v>1119697</v>
      </c>
      <c r="K17" s="75">
        <f>SUM(K9:K16)</f>
        <v>0</v>
      </c>
      <c r="L17" s="75">
        <f>SUM(L9:L16)</f>
        <v>14780</v>
      </c>
      <c r="M17" s="75">
        <f>SUM(M9:M16)</f>
        <v>0</v>
      </c>
      <c r="N17" s="74">
        <f t="shared" si="4"/>
        <v>14780</v>
      </c>
      <c r="O17" s="75">
        <f>SUM(O9:O16)</f>
        <v>0</v>
      </c>
      <c r="P17" s="75">
        <f>SUM(P9:P16)</f>
        <v>0</v>
      </c>
      <c r="Q17" s="74">
        <f t="shared" si="5"/>
        <v>14780</v>
      </c>
      <c r="R17" s="74">
        <f t="shared" si="6"/>
        <v>1104917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1119697</v>
      </c>
      <c r="F40" s="438">
        <f aca="true" t="shared" si="13" ref="F40:R40">F17+F18+F19+F25+F38+F39</f>
        <v>0</v>
      </c>
      <c r="G40" s="438">
        <f t="shared" si="13"/>
        <v>1119697</v>
      </c>
      <c r="H40" s="438">
        <f t="shared" si="13"/>
        <v>0</v>
      </c>
      <c r="I40" s="438">
        <f t="shared" si="13"/>
        <v>0</v>
      </c>
      <c r="J40" s="438">
        <f t="shared" si="13"/>
        <v>1119697</v>
      </c>
      <c r="K40" s="438">
        <f t="shared" si="13"/>
        <v>0</v>
      </c>
      <c r="L40" s="438">
        <f t="shared" si="13"/>
        <v>14780</v>
      </c>
      <c r="M40" s="438">
        <f t="shared" si="13"/>
        <v>0</v>
      </c>
      <c r="N40" s="438">
        <f t="shared" si="13"/>
        <v>14780</v>
      </c>
      <c r="O40" s="438">
        <f t="shared" si="13"/>
        <v>0</v>
      </c>
      <c r="P40" s="438">
        <f t="shared" si="13"/>
        <v>0</v>
      </c>
      <c r="Q40" s="438">
        <f t="shared" si="13"/>
        <v>14780</v>
      </c>
      <c r="R40" s="438">
        <f t="shared" si="13"/>
        <v>1104917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349"/>
      <c r="P44" s="349"/>
      <c r="Q44" s="349"/>
      <c r="R44" s="34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596" t="s">
        <v>868</v>
      </c>
      <c r="P45" s="597"/>
      <c r="Q45" s="597"/>
      <c r="R45" s="597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5:R45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3">
      <selection activeCell="AC101" sqref="AC10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"Актив Пропъртис" АДСИЦ</v>
      </c>
      <c r="C3" s="619"/>
      <c r="D3" s="526" t="s">
        <v>2</v>
      </c>
      <c r="E3" s="107">
        <f>'справка №1-БАЛАНС'!H3</f>
        <v>115869689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</v>
      </c>
      <c r="C4" s="617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3</v>
      </c>
      <c r="D28" s="108"/>
      <c r="E28" s="120">
        <f t="shared" si="0"/>
        <v>3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198</v>
      </c>
      <c r="D33" s="105">
        <f>SUM(D34:D37)</f>
        <v>0</v>
      </c>
      <c r="E33" s="121">
        <f>SUM(E34:E37)</f>
        <v>198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198</v>
      </c>
      <c r="D35" s="108"/>
      <c r="E35" s="120">
        <f t="shared" si="0"/>
        <v>198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201</v>
      </c>
      <c r="D43" s="104">
        <f>D24+D28+D29+D31+D30+D32+D33+D38</f>
        <v>0</v>
      </c>
      <c r="E43" s="118">
        <f>E24+E28+E29+E31+E30+E32+E33+E38</f>
        <v>201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201</v>
      </c>
      <c r="D44" s="103">
        <f>D43+D21+D19+D9</f>
        <v>0</v>
      </c>
      <c r="E44" s="118">
        <f>E43+E21+E19+E9</f>
        <v>201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663</v>
      </c>
      <c r="D85" s="104">
        <f>SUM(D86:D90)+D94</f>
        <v>0</v>
      </c>
      <c r="E85" s="104">
        <f>SUM(E86:E90)+E94</f>
        <v>663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660</v>
      </c>
      <c r="D87" s="108"/>
      <c r="E87" s="119">
        <f t="shared" si="1"/>
        <v>660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3</v>
      </c>
      <c r="D89" s="108"/>
      <c r="E89" s="119">
        <f t="shared" si="1"/>
        <v>3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1</v>
      </c>
      <c r="D95" s="108"/>
      <c r="E95" s="119">
        <f t="shared" si="1"/>
        <v>1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664</v>
      </c>
      <c r="D96" s="104">
        <f>D85+D80+D75+D71+D95</f>
        <v>0</v>
      </c>
      <c r="E96" s="104">
        <f>E85+E80+E75+E71+E95</f>
        <v>664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664</v>
      </c>
      <c r="D97" s="104">
        <f>D96+D68+D66</f>
        <v>0</v>
      </c>
      <c r="E97" s="104">
        <f>E96+E68+E66</f>
        <v>664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865</v>
      </c>
      <c r="B109" s="613"/>
      <c r="C109" s="613" t="s">
        <v>816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868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H30" sqref="H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"Актив Пропъртис"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115869689</v>
      </c>
    </row>
    <row r="5" spans="1:9" ht="15">
      <c r="A5" s="501" t="s">
        <v>4</v>
      </c>
      <c r="B5" s="621" t="str">
        <f>'справка №1-БАЛАНС'!E5</f>
        <v> 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865</v>
      </c>
      <c r="B30" s="623"/>
      <c r="C30" s="623"/>
      <c r="D30" s="459" t="s">
        <v>816</v>
      </c>
      <c r="E30" s="622"/>
      <c r="F30" s="622"/>
      <c r="G30" s="622"/>
      <c r="H30" s="420" t="s">
        <v>868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53" sqref="C153:F15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"Актив Пропъртис" АДСИЦ</v>
      </c>
      <c r="C5" s="627"/>
      <c r="D5" s="627"/>
      <c r="E5" s="570" t="s">
        <v>2</v>
      </c>
      <c r="F5" s="451">
        <f>'справка №1-БАЛАНС'!H3</f>
        <v>115869689</v>
      </c>
    </row>
    <row r="6" spans="1:13" ht="15" customHeight="1">
      <c r="A6" s="27" t="s">
        <v>819</v>
      </c>
      <c r="B6" s="628" t="str">
        <f>'справка №1-БАЛАНС'!E5</f>
        <v> </v>
      </c>
      <c r="C6" s="628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7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866</v>
      </c>
      <c r="B151" s="453"/>
      <c r="C151" s="629" t="s">
        <v>816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868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 Panev</cp:lastModifiedBy>
  <cp:lastPrinted>2005-07-12T06:53:09Z</cp:lastPrinted>
  <dcterms:created xsi:type="dcterms:W3CDTF">2000-06-29T12:02:40Z</dcterms:created>
  <dcterms:modified xsi:type="dcterms:W3CDTF">2006-05-05T13:41:06Z</dcterms:modified>
  <cp:category/>
  <cp:version/>
  <cp:contentType/>
  <cp:contentStatus/>
</cp:coreProperties>
</file>