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52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<sst xmlns="http://schemas.openxmlformats.org/spreadsheetml/2006/main" count="1060" uniqueCount="870">
  <si>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</si>
  <si>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</si>
  <si>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</si>
  <si>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</si>
  <si>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</si>
  <si>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</si>
  <si>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</si>
  <si>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</si>
  <si>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</si>
  <si>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</si>
  <si>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</si>
  <si>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</si>
  <si>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</si>
  <si>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</si>
  <si>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</si>
  <si>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</si>
  <si>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</si>
  <si>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</si>
  <si>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</si>
  <si>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</si>
  <si>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</si>
  <si>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</si>
  <si>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</si>
  <si>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</si>
  <si>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</si>
  <si>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</si>
  <si>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</si>
  <si>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</si>
  <si>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</si>
  <si>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</si>
  <si>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</si>
  <si>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</si>
  <si>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</si>
  <si>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</si>
  <si>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</si>
  <si>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</si>
  <si>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</si>
  <si>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</si>
  <si>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</si>
  <si>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</si>
  <si>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</si>
  <si>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</si>
  <si>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</si>
  <si>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</si>
  <si>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</si>
  <si>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</si>
  <si>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</si>
  <si>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</si>
  <si>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</si>
  <si>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</si>
  <si>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</si>
  <si>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</si>
  <si>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</si>
  <si>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</si>
  <si>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</si>
  <si>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</si>
  <si>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</si>
  <si>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</si>
  <si>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</si>
  <si>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</si>
  <si>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</si>
  <si>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</si>
  <si>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</si>
  <si>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</si>
  <si>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</si>
  <si>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</si>
  <si>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</si>
  <si>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</si>
  <si>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</si>
  <si>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</si>
  <si>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</si>
  <si>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</si>
  <si>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</si>
  <si>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</si>
  <si>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</si>
  <si>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</si>
  <si>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</si>
  <si>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</si>
  <si>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</si>
  <si>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</si>
  <si>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</si>
  <si>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</si>
  <si>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</si>
  <si>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</si>
  <si>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</si>
  <si>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</si>
  <si>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</si>
  <si>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</si>
  <si>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</si>
  <si>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</si>
  <si>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</si>
  <si>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</si>
  <si>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</si>
  <si>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</si>
  <si>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</si>
  <si>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</si>
  <si>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</si>
  <si>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</si>
  <si>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</si>
  <si>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</si>
  <si>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</si>
  <si>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</si>
  <si>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</si>
  <si>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</si>
  <si>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</si>
  <si>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</si>
  <si>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</si>
  <si>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</si>
  <si>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</si>
  <si>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</si>
  <si>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</si>
  <si>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</si>
  <si>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</si>
  <si>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</si>
  <si>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</si>
  <si>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</si>
  <si>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</si>
  <si>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</si>
  <si>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</si>
  <si>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</si>
  <si>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</si>
  <si>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</si>
  <si>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</si>
  <si>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</si>
  <si>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</si>
  <si>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</si>
  <si>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</si>
  <si>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</si>
  <si>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</si>
  <si>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</si>
  <si>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</si>
  <si>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</si>
  <si>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</si>
  <si>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</si>
  <si>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</si>
  <si>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</si>
  <si>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</si>
  <si>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</si>
  <si>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</si>
  <si>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</si>
  <si>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</si>
  <si>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</si>
  <si>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</si>
  <si>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</si>
  <si>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</si>
  <si>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</si>
  <si>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</si>
  <si>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</si>
  <si>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</si>
  <si>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</si>
  <si>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</si>
  <si>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</si>
  <si>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</si>
  <si>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</si>
  <si>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</si>
  <si>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</si>
  <si>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</si>
  <si>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</si>
  <si>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</si>
  <si>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</si>
  <si>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</si>
  <si>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</si>
  <si>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</si>
  <si>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</si>
  <si>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</si>
  <si>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</si>
  <si>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</si>
  <si>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</si>
  <si>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</si>
  <si>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</si>
  <si>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</si>
  <si>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</si>
  <si>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</si>
  <si>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</si>
  <si>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</si>
  <si>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</si>
  <si>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</si>
  <si>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</si>
  <si>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</si>
  <si>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</si>
  <si>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</si>
  <si>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</si>
  <si>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</si>
  <si>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</si>
  <si>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</si>
  <si>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</si>
  <si>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</si>
  <si>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</si>
  <si>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</si>
  <si>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</si>
  <si>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</si>
  <si>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</si>
  <si>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</si>
  <si>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</si>
  <si>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</si>
  <si>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</si>
  <si>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</si>
  <si>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</si>
  <si>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</si>
  <si>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</si>
  <si>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</si>
  <si>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</si>
  <si>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</si>
  <si>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</si>
  <si>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</si>
  <si>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</si>
  <si>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</si>
  <si>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</si>
  <si>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</si>
  <si>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</si>
  <si>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</si>
  <si>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</si>
  <si>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</si>
  <si>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</si>
  <si>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</si>
  <si>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</si>
  <si>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</si>
  <si>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</si>
  <si>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</si>
  <si>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</si>
  <si>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</si>
  <si>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</si>
  <si>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</si>
  <si>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</si>
  <si>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</si>
  <si>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</si>
  <si>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</si>
  <si>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</si>
  <si>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</si>
  <si>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</si>
  <si>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</si>
  <si>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</si>
  <si>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</si>
  <si>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</si>
  <si>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</si>
  <si>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</si>
  <si>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</si>
  <si>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</si>
  <si>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</si>
  <si>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</si>
  <si>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</si>
  <si>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</si>
  <si>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</si>
  <si>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</si>
  <si>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</si>
  <si>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</si>
  <si>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</si>
  <si>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</si>
  <si>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</si>
  <si>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</si>
  <si>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</si>
  <si>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</si>
  <si>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</si>
  <si>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</si>
  <si>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</si>
  <si>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</si>
  <si>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</si>
  <si>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</si>
  <si>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</si>
  <si>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</si>
  <si>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</si>
  <si>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</si>
  <si>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</si>
  <si>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</si>
  <si>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</si>
  <si>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</si>
  <si>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</si>
  <si>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</si>
  <si>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</si>
  <si>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</si>
  <si>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</si>
  <si>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</si>
  <si>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</si>
  <si>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</si>
  <si>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</si>
  <si>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</si>
  <si>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</si>
  <si>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</si>
  <si>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</si>
  <si>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</si>
  <si>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</si>
  <si>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</si>
  <si>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</si>
  <si>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</si>
  <si>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</si>
  <si>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</si>
  <si>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</si>
  <si>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</si>
  <si>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</si>
  <si>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</si>
  <si>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</si>
  <si>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</si>
  <si>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</si>
  <si>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</si>
  <si>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</si>
  <si>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</si>
  <si>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</si>
  <si>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</si>
  <si>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</si>
  <si>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</si>
  <si>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</si>
  <si>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</si>
  <si>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</si>
  <si>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</si>
  <si>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</si>
  <si>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</si>
  <si>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</si>
  <si>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</si>
  <si>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</si>
  <si>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</si>
  <si>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</si>
  <si>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</si>
  <si>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</si>
  <si>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</si>
  <si>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</si>
  <si>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</si>
  <si>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</si>
  <si>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</si>
  <si>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</si>
  <si>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</si>
  <si>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</si>
  <si>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</si>
  <si>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</si>
  <si>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</si>
  <si>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</si>
  <si>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</si>
  <si>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</si>
  <si>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</si>
  <si>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</si>
  <si>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</si>
  <si>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</si>
  <si>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</si>
  <si>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</si>
  <si>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</si>
  <si>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</si>
  <si>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</si>
  <si>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</si>
  <si>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</si>
  <si>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</si>
  <si>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</si>
  <si>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</si>
  <si>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</si>
  <si>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</si>
  <si>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</si>
  <si>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</si>
  <si>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</si>
  <si>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</si>
  <si>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</si>
  <si>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</si>
  <si>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</si>
  <si>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</si>
  <si>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</si>
  <si>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</si>
  <si>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</si>
  <si>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</si>
  <si>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</si>
  <si>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</si>
  <si>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</si>
  <si>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</si>
  <si>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</si>
  <si>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</si>
  <si>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</si>
  <si>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</si>
  <si>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</si>
  <si>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</si>
  <si>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</si>
  <si>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</si>
  <si>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</si>
  <si>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</si>
  <si>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</si>
  <si>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</si>
  <si>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</si>
  <si>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</si>
  <si>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</si>
  <si>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</si>
  <si>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</si>
  <si>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</si>
  <si>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</si>
  <si>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</si>
  <si>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</si>
  <si>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</si>
  <si>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</si>
  <si>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</si>
  <si>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</si>
  <si>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</si>
  <si>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</si>
  <si>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</si>
  <si>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</si>
  <si>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</si>
  <si>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</si>
  <si>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</si>
  <si>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</si>
  <si>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</si>
  <si>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</si>
  <si>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</si>
  <si>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</si>
  <si>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</si>
  <si>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</si>
  <si>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</si>
  <si>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</si>
  <si>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</si>
  <si>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</si>
  <si>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</si>
  <si>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</si>
  <si>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</si>
  <si>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</si>
  <si>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</si>
  <si>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</si>
  <si>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</si>
  <si>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</si>
  <si>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</si>
  <si>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</si>
  <si>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</si>
  <si>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</si>
  <si>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</si>
  <si>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</si>
  <si>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</si>
  <si>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</si>
  <si>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</si>
  <si>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</si>
  <si>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</si>
  <si>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</si>
  <si>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</si>
  <si>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</si>
  <si>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</si>
  <si>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</si>
  <si>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</si>
  <si>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</si>
  <si>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</si>
  <si>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</si>
  <si>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</si>
  <si>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</si>
  <si>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</si>
  <si>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</si>
  <si>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</si>
  <si>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</si>
  <si>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</si>
  <si>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</si>
  <si>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</si>
  <si>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</si>
  <si>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</si>
  <si>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</si>
  <si>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</si>
  <si>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</si>
  <si>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</si>
  <si>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</si>
  <si>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</si>
  <si>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</si>
  <si>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</si>
  <si>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</si>
  <si>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</si>
  <si>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</si>
  <si>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</si>
  <si>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</si>
  <si>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</si>
  <si>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</si>
  <si>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</si>
  <si>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</si>
  <si>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</si>
  <si>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</si>
  <si>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</si>
  <si>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</si>
  <si>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</si>
  <si>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</si>
  <si>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</si>
  <si>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</si>
  <si>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</si>
  <si>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</si>
  <si>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</si>
  <si>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</si>
  <si>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</si>
  <si>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</si>
  <si>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</si>
  <si>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</si>
  <si>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</si>
  <si>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</si>
  <si>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</si>
  <si>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</si>
  <si>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</si>
  <si>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</si>
  <si>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</si>
  <si>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</si>
  <si>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</si>
  <si>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</si>
  <si>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</si>
  <si>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</si>
  <si>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</si>
  <si>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</si>
  <si>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</si>
  <si>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</si>
  <si>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</si>
  <si>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</si>
  <si>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</si>
  <si>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</si>
  <si>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</si>
  <si>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</si>
  <si>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</si>
  <si>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</si>
  <si>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</si>
  <si>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</si>
  <si>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</si>
  <si>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</si>
  <si>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</si>
  <si>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</si>
  <si>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</si>
  <si>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</si>
  <si>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</si>
  <si>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</si>
  <si>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</si>
  <si>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</si>
  <si>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</si>
  <si>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</si>
  <si>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</si>
  <si>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</si>
  <si>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</si>
  <si>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</si>
  <si>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</si>
  <si>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</si>
  <si>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</si>
  <si>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</si>
  <si>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</si>
  <si>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</si>
  <si>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</si>
  <si>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</si>
  <si>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</si>
  <si>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</si>
  <si>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</si>
  <si>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</si>
  <si>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</si>
  <si>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</si>
  <si>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</si>
  <si>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</si>
  <si>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</si>
  <si>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</si>
  <si>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</si>
  <si>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</si>
  <si>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</si>
  <si>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</si>
  <si>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</si>
  <si>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</si>
  <si>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</si>
  <si>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</si>
  <si>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</si>
  <si>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</si>
  <si>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</si>
  <si>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</si>
  <si>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</si>
  <si>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</si>
  <si>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</si>
  <si>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</si>
  <si>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</si>
  <si>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</si>
  <si>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</si>
  <si>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</si>
  <si>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</si>
  <si>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</si>
  <si>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</si>
  <si>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</si>
  <si>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</si>
  <si>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</si>
  <si>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</si>
  <si>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</si>
  <si>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</si>
  <si>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</si>
  <si>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</si>
  <si>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</si>
  <si>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</si>
  <si>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</si>
  <si>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</si>
  <si>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</si>
  <si>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</si>
  <si>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</si>
  <si>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</si>
  <si>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</si>
  <si>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</si>
  <si>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</si>
  <si>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</si>
  <si>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</si>
  <si>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</si>
  <si>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</si>
  <si>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</si>
  <si>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</si>
  <si>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</si>
  <si>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</si>
  <si>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</si>
  <si>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</si>
  <si>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</si>
  <si>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</si>
  <si>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</si>
  <si>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</si>
  <si>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</si>
  <si>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</si>
  <si>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</si>
  <si>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</si>
  <si>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</si>
  <si>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</si>
  <si>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</si>
  <si>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</si>
  <si>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</si>
  <si>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</si>
  <si>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</si>
  <si>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</si>
  <si>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</si>
  <si>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</si>
  <si>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</si>
  <si>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</si>
  <si>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</si>
  <si>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</si>
  <si>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</si>
  <si>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</si>
  <si>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</si>
  <si>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</si>
  <si>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</si>
  <si>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</si>
  <si>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</si>
  <si>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</si>
  <si>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</si>
  <si>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</si>
  <si>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</si>
  <si>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</si>
  <si>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</si>
  <si>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</si>
  <si>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</si>
  <si>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</si>
  <si>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</si>
  <si>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</si>
  <si>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</si>
  <si>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</si>
  <si>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</si>
  <si>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</si>
  <si>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</si>
  <si>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</si>
  <si>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</si>
  <si>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</si>
  <si>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</si>
  <si>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</si>
  <si>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</si>
  <si>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</si>
  <si>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</si>
  <si>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</si>
  <si>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</si>
  <si>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</si>
  <si>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</si>
  <si>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</si>
  <si>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</si>
  <si>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</si>
  <si>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</si>
  <si>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</si>
  <si>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</si>
  <si>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</si>
  <si>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</si>
  <si>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</si>
  <si>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</si>
  <si>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</si>
  <si>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</si>
  <si>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</si>
  <si>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</si>
  <si>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</si>
  <si>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</si>
  <si>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</si>
  <si>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</si>
  <si>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</si>
  <si>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</si>
  <si>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</si>
  <si>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</si>
  <si>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</si>
  <si>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</si>
  <si>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</si>
  <si>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</si>
  <si>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</si>
  <si>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</si>
  <si>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</si>
  <si>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</si>
  <si>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</si>
  <si>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</si>
  <si>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</si>
  <si>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</si>
  <si>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</si>
  <si>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</si>
  <si>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</si>
  <si>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</si>
  <si>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</si>
  <si>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</si>
  <si>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</si>
  <si>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</si>
  <si>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</si>
  <si>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</si>
  <si>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</si>
  <si>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</si>
  <si>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</si>
  <si>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</si>
  <si>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</si>
  <si>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</si>
  <si>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</si>
  <si>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</si>
  <si>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</si>
  <si>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</si>
  <si>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</si>
  <si>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</si>
  <si>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</si>
  <si>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</si>
  <si>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</si>
  <si>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</si>
  <si>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</si>
  <si>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</si>
  <si>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</si>
  <si>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</si>
  <si>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</si>
  <si>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</si>
  <si>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</si>
  <si>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</si>
  <si>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</si>
  <si>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</si>
  <si>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</si>
  <si>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</si>
  <si>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</si>
  <si>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</si>
  <si>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</si>
  <si>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</si>
  <si>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</si>
  <si>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</si>
  <si>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</si>
  <si>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</si>
  <si>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</si>
  <si>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</si>
  <si>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</si>
  <si>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</si>
  <si>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</si>
  <si>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</si>
  <si>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</si>
  <si>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</si>
  <si>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</si>
  <si>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</si>
  <si>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</si>
  <si>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</si>
  <si>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</si>
  <si>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</si>
  <si>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</si>
  <si>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</si>
  <si>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</si>
  <si>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</si>
  <si>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</si>
  <si>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</si>
  <si>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</si>
  <si>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</si>
  <si>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</si>
  <si>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</si>
  <si>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</si>
  <si>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</si>
  <si>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</si>
  <si>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</si>
  <si>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</si>
  <si>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</si>
  <si>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</si>
  <si>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</si>
  <si>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</si>
  <si>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</si>
  <si>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</si>
  <si>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</si>
  <si>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</si>
  <si>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</si>
  <si>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</si>
  <si>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</si>
  <si>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</si>
  <si>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</si>
  <si>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</si>
  <si>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</si>
  <si>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</si>
  <si>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</si>
  <si>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</si>
  <si>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</si>
  <si>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</si>
  <si>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</si>
  <si>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</si>
  <si>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</si>
  <si>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</si>
  <si>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</si>
  <si>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</si>
  <si>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</si>
  <si>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</si>
  <si>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</si>
  <si>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</si>
  <si>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</si>
  <si>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</si>
  <si>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</si>
  <si>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</si>
  <si>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</si>
  <si>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</si>
  <si>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</si>
  <si>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</si>
  <si>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</si>
  <si>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</si>
  <si>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</si>
  <si>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</si>
  <si>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</si>
  <si>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</si>
  <si>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</si>
  <si>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</si>
  <si>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</si>
  <si>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</si>
  <si>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</si>
  <si>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</si>
  <si>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</si>
  <si>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</si>
  <si>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</si>
  <si>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</si>
  <si>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</si>
  <si>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</si>
  <si>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</si>
  <si>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</si>
  <si>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</si>
  <si>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</si>
  <si>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</si>
  <si>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</si>
  <si>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</si>
  <si>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</si>
  <si>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</si>
  <si>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</si>
  <si>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</si>
  <si>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</si>
  <si>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</si>
  <si>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</si>
  <si>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</si>
  <si>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</si>
  <si>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</si>
  <si>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</si>
  <si>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</si>
  <si>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</si>
  <si>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</si>
  <si>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</si>
  <si>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</si>
  <si>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</si>
  <si>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</si>
  <si>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</si>
  <si>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</si>
  <si>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</si>
  <si>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</si>
  <si>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</si>
  <si>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</si>
  <si>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</si>
  <si>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</si>
  <si>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</si>
  <si>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</si>
  <si>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</si>
  <si>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</si>
  <si>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</si>
  <si>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</si>
  <si>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</si>
  <si>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</si>
  <si>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</si>
  <si>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</si>
  <si>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</si>
  <si>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</si>
  <si>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</si>
  <si>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</si>
  <si>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</si>
  <si>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</si>
  <si>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</si>
  <si>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</si>
  <si>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</si>
  <si>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</si>
  <si>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</si>
  <si>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</si>
  <si>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</si>
  <si>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</si>
  <si>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"Актив Пропъртис" АДСИЦ</t>
  </si>
  <si>
    <t>Дата на съставяне: 27.04.2007</t>
  </si>
  <si>
    <t xml:space="preserve">Дата на съставяне:    27.04.2007                     </t>
  </si>
  <si>
    <t xml:space="preserve">Дата  на съставяне:27.04.2007                                                                                                             </t>
  </si>
  <si>
    <r>
      <t xml:space="preserve">Дата на съставяне: </t>
    </r>
    <r>
      <rPr>
        <sz val="10"/>
        <rFont val="Times New Roman"/>
        <family val="1"/>
      </rPr>
      <t>24.07.2007</t>
    </r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</si>
</sst>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4;&#1057;&#1048;&#1062;\&#1052;&#1077;&#1078;&#1076;&#1080;&#1085;&#1085;&#1080;\Mezdinni_FO_102006-1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"Актив Пропъртис" АДСИЦ</v>
          </cell>
          <cell r="H3">
            <v>115869689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82">
      <selection activeCell="A98" sqref="A98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115869689</v>
      </c>
    </row>
    <row r="4" spans="1:8" ht="15">
      <c r="A4" s="580" t="s">
        <v>3</v>
      </c>
      <c r="B4" s="586"/>
      <c r="C4" s="586"/>
      <c r="D4" s="586"/>
      <c r="E4" s="504" t="s">
        <v>159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>
        <v>39172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f>'справка №5'!R9</f>
        <v>5831</v>
      </c>
      <c r="D11" s="151">
        <v>2042</v>
      </c>
      <c r="E11" s="237" t="s">
        <v>22</v>
      </c>
      <c r="F11" s="242" t="s">
        <v>23</v>
      </c>
      <c r="G11" s="152">
        <v>19728</v>
      </c>
      <c r="H11" s="152">
        <v>5200</v>
      </c>
    </row>
    <row r="12" spans="1:8" ht="15">
      <c r="A12" s="235" t="s">
        <v>24</v>
      </c>
      <c r="B12" s="241" t="s">
        <v>25</v>
      </c>
      <c r="C12" s="151"/>
      <c r="D12" s="151">
        <v>1790</v>
      </c>
      <c r="E12" s="237" t="s">
        <v>26</v>
      </c>
      <c r="F12" s="242" t="s">
        <v>27</v>
      </c>
      <c r="G12" s="153">
        <v>19728</v>
      </c>
      <c r="H12" s="153">
        <v>5200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'справка №5'!R14</f>
        <v>8</v>
      </c>
      <c r="D16" s="151">
        <v>12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f>'справка №5'!R15</f>
        <v>4093</v>
      </c>
      <c r="D17" s="151">
        <v>1926</v>
      </c>
      <c r="E17" s="243" t="s">
        <v>46</v>
      </c>
      <c r="F17" s="245" t="s">
        <v>47</v>
      </c>
      <c r="G17" s="154">
        <f>G11+G14+G15+G16</f>
        <v>19728</v>
      </c>
      <c r="H17" s="154">
        <f>H11+H14+H15+H16</f>
        <v>5200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f>'справка №5'!R16</f>
        <v>4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9936</v>
      </c>
      <c r="D19" s="155">
        <f>SUM(D11:D18)</f>
        <v>5774</v>
      </c>
      <c r="E19" s="237" t="s">
        <v>53</v>
      </c>
      <c r="F19" s="242" t="s">
        <v>54</v>
      </c>
      <c r="G19" s="152">
        <v>7719</v>
      </c>
      <c r="H19" s="152">
        <v>455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f>'справка №5'!R18</f>
        <v>4823</v>
      </c>
      <c r="D20" s="151"/>
      <c r="E20" s="237" t="s">
        <v>57</v>
      </c>
      <c r="F20" s="242" t="s">
        <v>58</v>
      </c>
      <c r="G20" s="158">
        <v>129</v>
      </c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7848</v>
      </c>
      <c r="H25" s="154">
        <f>H19+H20+H21</f>
        <v>455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988</v>
      </c>
      <c r="H27" s="154">
        <f>SUM(H28:H30)</f>
        <v>30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988</v>
      </c>
      <c r="H28" s="152">
        <v>30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324</v>
      </c>
      <c r="H31" s="152">
        <v>28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1312</v>
      </c>
      <c r="H33" s="154">
        <f>H27+H31+H32</f>
        <v>58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28888</v>
      </c>
      <c r="H36" s="154">
        <f>H25+H17+H33</f>
        <v>5713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1045</v>
      </c>
      <c r="H44" s="152">
        <v>430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33</v>
      </c>
      <c r="H48" s="152">
        <v>23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1078</v>
      </c>
      <c r="H49" s="154">
        <f>SUM(H43:H48)</f>
        <v>453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27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14759</v>
      </c>
      <c r="D55" s="155">
        <f>D19+D20+D21+D27+D32+D45+D51+D53+D54</f>
        <v>5774</v>
      </c>
      <c r="E55" s="237" t="s">
        <v>172</v>
      </c>
      <c r="F55" s="261" t="s">
        <v>173</v>
      </c>
      <c r="G55" s="154">
        <f>G49+G51+G52+G53+G54</f>
        <v>1078</v>
      </c>
      <c r="H55" s="154">
        <f>H49+H51+H52+H53+H54</f>
        <v>453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138</v>
      </c>
      <c r="H60" s="152">
        <v>88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180</v>
      </c>
      <c r="H61" s="154">
        <f>SUM(H62:H68)</f>
        <v>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144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36</v>
      </c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>
        <v>1</v>
      </c>
    </row>
    <row r="68" spans="1:8" ht="15">
      <c r="A68" s="235" t="s">
        <v>211</v>
      </c>
      <c r="B68" s="241" t="s">
        <v>212</v>
      </c>
      <c r="C68" s="151">
        <v>15</v>
      </c>
      <c r="D68" s="151">
        <v>7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>
        <v>1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318</v>
      </c>
      <c r="H71" s="161">
        <f>H59+H60+H61+H69+H70</f>
        <v>91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138</v>
      </c>
      <c r="D72" s="151">
        <v>410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1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154</v>
      </c>
      <c r="D75" s="155">
        <f>SUM(D67:D74)</f>
        <v>417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318</v>
      </c>
      <c r="H79" s="162">
        <f>H71+H74+H75+H76</f>
        <v>91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15367</v>
      </c>
      <c r="D88" s="151">
        <v>63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2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15369</v>
      </c>
      <c r="D91" s="155">
        <f>SUM(D87:D90)</f>
        <v>66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15525</v>
      </c>
      <c r="D93" s="155">
        <f>D64+D75+D84+D91+D92</f>
        <v>483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30284</v>
      </c>
      <c r="D94" s="164">
        <f>D93+D55</f>
        <v>6257</v>
      </c>
      <c r="E94" s="449" t="s">
        <v>270</v>
      </c>
      <c r="F94" s="289" t="s">
        <v>271</v>
      </c>
      <c r="G94" s="165">
        <f>G36+G39+G55+G79</f>
        <v>30284</v>
      </c>
      <c r="H94" s="165">
        <f>H36+H39+H55+H79</f>
        <v>6257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866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85" zoomScaleNormal="85" workbookViewId="0" topLeftCell="A28">
      <selection activeCell="B48" sqref="B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"Актив Пропъртис" АДСИЦ</v>
      </c>
      <c r="C2" s="589"/>
      <c r="D2" s="589"/>
      <c r="E2" s="589"/>
      <c r="F2" s="576" t="s">
        <v>2</v>
      </c>
      <c r="G2" s="576"/>
      <c r="H2" s="526">
        <f>'справка №1-БАЛАНС'!H3</f>
        <v>115869689</v>
      </c>
    </row>
    <row r="3" spans="1:8" ht="15">
      <c r="A3" s="467" t="s">
        <v>275</v>
      </c>
      <c r="B3" s="589" t="str">
        <f>'справка №1-БАЛАНС'!E4</f>
        <v> 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>
        <f>'справка №1-БАЛАНС'!E5</f>
        <v>39172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</v>
      </c>
      <c r="D9" s="46">
        <v>2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17</v>
      </c>
      <c r="D10" s="46">
        <v>13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</v>
      </c>
      <c r="D11" s="46">
        <v>12</v>
      </c>
      <c r="E11" s="300" t="s">
        <v>293</v>
      </c>
      <c r="F11" s="549" t="s">
        <v>294</v>
      </c>
      <c r="G11" s="550">
        <v>78</v>
      </c>
      <c r="H11" s="550">
        <v>68</v>
      </c>
    </row>
    <row r="12" spans="1:8" ht="12">
      <c r="A12" s="298" t="s">
        <v>295</v>
      </c>
      <c r="B12" s="299" t="s">
        <v>296</v>
      </c>
      <c r="C12" s="46">
        <v>5</v>
      </c>
      <c r="D12" s="46">
        <v>5</v>
      </c>
      <c r="E12" s="300" t="s">
        <v>78</v>
      </c>
      <c r="F12" s="549" t="s">
        <v>297</v>
      </c>
      <c r="G12" s="550">
        <v>368</v>
      </c>
      <c r="H12" s="550">
        <v>1</v>
      </c>
    </row>
    <row r="13" spans="1:18" ht="12">
      <c r="A13" s="298" t="s">
        <v>298</v>
      </c>
      <c r="B13" s="299" t="s">
        <v>299</v>
      </c>
      <c r="C13" s="46">
        <v>1</v>
      </c>
      <c r="D13" s="46"/>
      <c r="E13" s="301" t="s">
        <v>51</v>
      </c>
      <c r="F13" s="551" t="s">
        <v>300</v>
      </c>
      <c r="G13" s="548">
        <f>SUM(G9:G12)</f>
        <v>446</v>
      </c>
      <c r="H13" s="548">
        <f>SUM(H9:H12)</f>
        <v>69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64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>
        <v>64</v>
      </c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92</v>
      </c>
      <c r="D19" s="49">
        <f>SUM(D9:D15)+D16</f>
        <v>32</v>
      </c>
      <c r="E19" s="304" t="s">
        <v>317</v>
      </c>
      <c r="F19" s="552" t="s">
        <v>318</v>
      </c>
      <c r="G19" s="550"/>
      <c r="H19" s="550">
        <v>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30</v>
      </c>
      <c r="D22" s="46">
        <v>12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24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30</v>
      </c>
      <c r="D26" s="49">
        <f>SUM(D22:D25)</f>
        <v>12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337</v>
      </c>
      <c r="B28" s="293" t="s">
        <v>338</v>
      </c>
      <c r="C28" s="50">
        <f>C26+C19</f>
        <v>122</v>
      </c>
      <c r="D28" s="50">
        <f>D26+D19</f>
        <v>44</v>
      </c>
      <c r="E28" s="127" t="s">
        <v>339</v>
      </c>
      <c r="F28" s="554" t="s">
        <v>340</v>
      </c>
      <c r="G28" s="548">
        <f>G13+G15+G24</f>
        <v>446</v>
      </c>
      <c r="H28" s="548">
        <f>H13+H15+H24</f>
        <v>72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324</v>
      </c>
      <c r="D30" s="50">
        <f>IF((H28-D28)&gt;0,H28-D28,0)</f>
        <v>28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122</v>
      </c>
      <c r="D33" s="49">
        <f>D28+D31+D32</f>
        <v>44</v>
      </c>
      <c r="E33" s="127" t="s">
        <v>353</v>
      </c>
      <c r="F33" s="554" t="s">
        <v>354</v>
      </c>
      <c r="G33" s="53">
        <f>G32+G31+G28</f>
        <v>446</v>
      </c>
      <c r="H33" s="53">
        <f>H32+H31+H28</f>
        <v>72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324</v>
      </c>
      <c r="D34" s="50">
        <f>IF((H33-D33)&gt;0,H33-D33,0)</f>
        <v>28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24">
      <c r="A39" s="312" t="s">
        <v>367</v>
      </c>
      <c r="B39" s="129" t="s">
        <v>368</v>
      </c>
      <c r="C39" s="460">
        <f>+IF((G33-C33-C35)&gt;0,G33-C33-C35,0)</f>
        <v>324</v>
      </c>
      <c r="D39" s="460">
        <f>+IF((H33-D33-D35)&gt;0,H33-D33-D35,0)</f>
        <v>28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324</v>
      </c>
      <c r="D41" s="52">
        <f>IF(H39=0,IF(D39-D40&gt;0,D39-D40+H40,0),IF(H39-H40&lt;0,H40-H39+D39,0))</f>
        <v>28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446</v>
      </c>
      <c r="D42" s="53">
        <f>D33+D35+D39</f>
        <v>72</v>
      </c>
      <c r="E42" s="128" t="s">
        <v>380</v>
      </c>
      <c r="F42" s="129" t="s">
        <v>381</v>
      </c>
      <c r="G42" s="53">
        <f>G39+G33</f>
        <v>446</v>
      </c>
      <c r="H42" s="53">
        <f>H39+H33</f>
        <v>72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39199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"Актив Пропъртис" АДСИЦ</v>
      </c>
      <c r="C4" s="541" t="s">
        <v>2</v>
      </c>
      <c r="D4" s="541">
        <f>'справка №1-БАЛАНС'!H3</f>
        <v>115869689</v>
      </c>
      <c r="E4" s="323"/>
      <c r="F4" s="323"/>
    </row>
    <row r="5" spans="1:4" ht="15">
      <c r="A5" s="470" t="s">
        <v>275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39172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94</v>
      </c>
      <c r="D10" s="54">
        <v>94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-16-2</f>
        <v>-18</v>
      </c>
      <c r="D11" s="54">
        <v>-462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</v>
      </c>
      <c r="D13" s="54">
        <v>-3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-18</v>
      </c>
      <c r="D14" s="54">
        <v>-6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9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63</v>
      </c>
      <c r="D20" s="55">
        <f>SUM(D10:D19)</f>
        <v>-374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f>-6377-60</f>
        <v>-6437</v>
      </c>
      <c r="D22" s="54">
        <v>-4529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-29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>
        <v>-29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-13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-6437</v>
      </c>
      <c r="D32" s="55">
        <f>SUM(D22:D31)</f>
        <v>-4600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21795</v>
      </c>
      <c r="D34" s="54">
        <v>5005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-29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-30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21736</v>
      </c>
      <c r="D42" s="55">
        <f>SUM(D34:D41)</f>
        <v>5005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15362</v>
      </c>
      <c r="D43" s="55">
        <f>D42+D32+D20</f>
        <v>31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7</v>
      </c>
      <c r="D44" s="132">
        <v>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15369</v>
      </c>
      <c r="D45" s="55">
        <f>D44+D43</f>
        <v>37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15369</v>
      </c>
      <c r="D46" s="56">
        <v>66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968503937007874" right="0.1968503937007874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2">
      <selection activeCell="A38" sqref="A38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"Актив Пропъртис"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115869689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39172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5200</v>
      </c>
      <c r="D11" s="58">
        <f>'справка №1-БАЛАНС'!H19</f>
        <v>455</v>
      </c>
      <c r="E11" s="58">
        <v>129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v>1022</v>
      </c>
      <c r="J11" s="58">
        <f>'справка №1-БАЛАНС'!H29+'справка №1-БАЛАНС'!H32</f>
        <v>0</v>
      </c>
      <c r="K11" s="60"/>
      <c r="L11" s="344">
        <f>SUM(C11:K11)</f>
        <v>6806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5200</v>
      </c>
      <c r="D15" s="61">
        <f aca="true" t="shared" si="2" ref="D15:M15">D11+D12</f>
        <v>455</v>
      </c>
      <c r="E15" s="61">
        <f t="shared" si="2"/>
        <v>129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1022</v>
      </c>
      <c r="J15" s="61">
        <f t="shared" si="2"/>
        <v>0</v>
      </c>
      <c r="K15" s="61">
        <f t="shared" si="2"/>
        <v>0</v>
      </c>
      <c r="L15" s="344">
        <f t="shared" si="1"/>
        <v>6806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324</v>
      </c>
      <c r="J16" s="345">
        <f>+'справка №1-БАЛАНС'!G32</f>
        <v>0</v>
      </c>
      <c r="K16" s="60"/>
      <c r="L16" s="344">
        <f t="shared" si="1"/>
        <v>324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-34</v>
      </c>
      <c r="J17" s="62">
        <f>J18+J19</f>
        <v>0</v>
      </c>
      <c r="K17" s="62">
        <f t="shared" si="3"/>
        <v>0</v>
      </c>
      <c r="L17" s="344">
        <f t="shared" si="1"/>
        <v>-34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>
        <v>-34</v>
      </c>
      <c r="J19" s="60"/>
      <c r="K19" s="60"/>
      <c r="L19" s="344">
        <f t="shared" si="1"/>
        <v>-34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14528</v>
      </c>
      <c r="D28" s="60">
        <v>7264</v>
      </c>
      <c r="E28" s="60"/>
      <c r="F28" s="60"/>
      <c r="G28" s="60"/>
      <c r="H28" s="60"/>
      <c r="I28" s="60"/>
      <c r="J28" s="60"/>
      <c r="K28" s="60"/>
      <c r="L28" s="344">
        <f t="shared" si="1"/>
        <v>21792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19728</v>
      </c>
      <c r="D29" s="59">
        <f aca="true" t="shared" si="6" ref="D29:M29">D17+D20+D21+D24+D28+D27+D15+D16</f>
        <v>7719</v>
      </c>
      <c r="E29" s="59">
        <f t="shared" si="6"/>
        <v>129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1312</v>
      </c>
      <c r="J29" s="59">
        <f t="shared" si="6"/>
        <v>0</v>
      </c>
      <c r="K29" s="59">
        <f t="shared" si="6"/>
        <v>0</v>
      </c>
      <c r="L29" s="344">
        <f t="shared" si="1"/>
        <v>28888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19728</v>
      </c>
      <c r="D32" s="59">
        <f t="shared" si="7"/>
        <v>7719</v>
      </c>
      <c r="E32" s="59">
        <f t="shared" si="7"/>
        <v>129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1312</v>
      </c>
      <c r="J32" s="59">
        <f t="shared" si="7"/>
        <v>0</v>
      </c>
      <c r="K32" s="59">
        <f t="shared" si="7"/>
        <v>0</v>
      </c>
      <c r="L32" s="344">
        <f t="shared" si="1"/>
        <v>28888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3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"Актив Пропъртис" АДСИЦ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115869689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39172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60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3414</v>
      </c>
      <c r="E9" s="189">
        <v>2452</v>
      </c>
      <c r="F9" s="189">
        <v>35</v>
      </c>
      <c r="G9" s="74">
        <f>D9+E9-F9</f>
        <v>5831</v>
      </c>
      <c r="H9" s="65"/>
      <c r="I9" s="65"/>
      <c r="J9" s="74">
        <f>G9+H9-I9</f>
        <v>5831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5831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13</v>
      </c>
      <c r="E14" s="189"/>
      <c r="F14" s="189"/>
      <c r="G14" s="74">
        <f t="shared" si="2"/>
        <v>13</v>
      </c>
      <c r="H14" s="65"/>
      <c r="I14" s="65"/>
      <c r="J14" s="74">
        <f t="shared" si="3"/>
        <v>13</v>
      </c>
      <c r="K14" s="65">
        <v>4</v>
      </c>
      <c r="L14" s="65">
        <v>1</v>
      </c>
      <c r="M14" s="65"/>
      <c r="N14" s="74">
        <f t="shared" si="4"/>
        <v>5</v>
      </c>
      <c r="O14" s="65"/>
      <c r="P14" s="65"/>
      <c r="Q14" s="74">
        <f t="shared" si="0"/>
        <v>5</v>
      </c>
      <c r="R14" s="74">
        <f t="shared" si="1"/>
        <v>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860</v>
      </c>
      <c r="B15" s="374" t="s">
        <v>861</v>
      </c>
      <c r="C15" s="456" t="s">
        <v>862</v>
      </c>
      <c r="D15" s="457">
        <v>2172</v>
      </c>
      <c r="E15" s="457">
        <v>6545</v>
      </c>
      <c r="F15" s="457">
        <v>4624</v>
      </c>
      <c r="G15" s="74">
        <f t="shared" si="2"/>
        <v>4093</v>
      </c>
      <c r="H15" s="458"/>
      <c r="I15" s="458"/>
      <c r="J15" s="74">
        <f t="shared" si="3"/>
        <v>4093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4093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5603</v>
      </c>
      <c r="E17" s="194">
        <f>SUM(E9:E16)</f>
        <v>8997</v>
      </c>
      <c r="F17" s="194">
        <f>SUM(F9:F16)</f>
        <v>4659</v>
      </c>
      <c r="G17" s="74">
        <f t="shared" si="2"/>
        <v>9941</v>
      </c>
      <c r="H17" s="75">
        <f>SUM(H9:H16)</f>
        <v>0</v>
      </c>
      <c r="I17" s="75">
        <f>SUM(I9:I16)</f>
        <v>0</v>
      </c>
      <c r="J17" s="74">
        <f t="shared" si="3"/>
        <v>9941</v>
      </c>
      <c r="K17" s="75">
        <f>SUM(K9:K16)</f>
        <v>4</v>
      </c>
      <c r="L17" s="75">
        <f>SUM(L9:L16)</f>
        <v>1</v>
      </c>
      <c r="M17" s="75">
        <f>SUM(M9:M16)</f>
        <v>0</v>
      </c>
      <c r="N17" s="74">
        <f t="shared" si="4"/>
        <v>5</v>
      </c>
      <c r="O17" s="75">
        <f>SUM(O9:O16)</f>
        <v>0</v>
      </c>
      <c r="P17" s="75">
        <f>SUM(P9:P16)</f>
        <v>0</v>
      </c>
      <c r="Q17" s="74">
        <f t="shared" si="5"/>
        <v>5</v>
      </c>
      <c r="R17" s="74">
        <f t="shared" si="6"/>
        <v>9936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2314</v>
      </c>
      <c r="E18" s="187">
        <v>2207</v>
      </c>
      <c r="F18" s="187"/>
      <c r="G18" s="74">
        <f t="shared" si="2"/>
        <v>4521</v>
      </c>
      <c r="H18" s="63">
        <v>366</v>
      </c>
      <c r="I18" s="63">
        <v>64</v>
      </c>
      <c r="J18" s="74">
        <f t="shared" si="3"/>
        <v>4823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4823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7917</v>
      </c>
      <c r="E40" s="438">
        <f>E17+E18+E19+E25+E38+E39</f>
        <v>11204</v>
      </c>
      <c r="F40" s="438">
        <f aca="true" t="shared" si="13" ref="F40:R40">F17+F18+F19+F25+F38+F39</f>
        <v>4659</v>
      </c>
      <c r="G40" s="438">
        <f t="shared" si="13"/>
        <v>14462</v>
      </c>
      <c r="H40" s="438">
        <f t="shared" si="13"/>
        <v>366</v>
      </c>
      <c r="I40" s="438">
        <f t="shared" si="13"/>
        <v>64</v>
      </c>
      <c r="J40" s="438">
        <f t="shared" si="13"/>
        <v>14764</v>
      </c>
      <c r="K40" s="438">
        <f t="shared" si="13"/>
        <v>4</v>
      </c>
      <c r="L40" s="438">
        <f t="shared" si="13"/>
        <v>1</v>
      </c>
      <c r="M40" s="438">
        <f t="shared" si="13"/>
        <v>0</v>
      </c>
      <c r="N40" s="438">
        <f t="shared" si="13"/>
        <v>5</v>
      </c>
      <c r="O40" s="438">
        <f t="shared" si="13"/>
        <v>0</v>
      </c>
      <c r="P40" s="438">
        <f t="shared" si="13"/>
        <v>0</v>
      </c>
      <c r="Q40" s="438">
        <f t="shared" si="13"/>
        <v>5</v>
      </c>
      <c r="R40" s="438">
        <f t="shared" si="13"/>
        <v>14759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866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AA115"/>
  <sheetViews>
    <sheetView workbookViewId="0" topLeftCell="A82">
      <selection activeCell="A109" sqref="A109:B109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'[1]справка №1-БАЛАНС'!E3</f>
        <v>"Актив Пропъртис" АДСИЦ</v>
      </c>
      <c r="C3" s="620"/>
      <c r="D3" s="526" t="s">
        <v>2</v>
      </c>
      <c r="E3" s="107">
        <f>'[1]справка №1-БАЛАНС'!H3</f>
        <v>115869689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39172</v>
      </c>
      <c r="C4" s="618"/>
      <c r="D4" s="527" t="s">
        <v>4</v>
      </c>
      <c r="E4" s="107" t="str">
        <f>'[1]справка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24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24">
      <c r="A10" s="393" t="s">
        <v>619</v>
      </c>
      <c r="B10" s="395"/>
      <c r="C10" s="104"/>
      <c r="D10" s="104"/>
      <c r="E10" s="120"/>
      <c r="F10" s="106"/>
    </row>
    <row r="11" spans="1:15" ht="24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18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24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>C20-D20</f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>C21-D21</f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640</v>
      </c>
      <c r="B23" s="399"/>
      <c r="C23" s="119"/>
      <c r="D23" s="104"/>
      <c r="E23" s="120"/>
      <c r="F23" s="106"/>
    </row>
    <row r="24" spans="1:15" ht="24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aca="true" t="shared" si="1" ref="E25:E32">C25-D25</f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1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1"/>
        <v>0</v>
      </c>
      <c r="F27" s="106"/>
    </row>
    <row r="28" spans="1:6" ht="12">
      <c r="A28" s="396" t="s">
        <v>649</v>
      </c>
      <c r="B28" s="397" t="s">
        <v>650</v>
      </c>
      <c r="C28" s="108">
        <v>15</v>
      </c>
      <c r="D28" s="108">
        <v>15</v>
      </c>
      <c r="E28" s="120">
        <f t="shared" si="1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1"/>
        <v>0</v>
      </c>
      <c r="F29" s="106"/>
    </row>
    <row r="30" spans="1:6" ht="24">
      <c r="A30" s="396" t="s">
        <v>653</v>
      </c>
      <c r="B30" s="397" t="s">
        <v>654</v>
      </c>
      <c r="C30" s="108"/>
      <c r="D30" s="108"/>
      <c r="E30" s="120">
        <f t="shared" si="1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1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1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138</v>
      </c>
      <c r="D33" s="105">
        <f>SUM(D34:D37)</f>
        <v>138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>C34-D34</f>
        <v>0</v>
      </c>
      <c r="F34" s="106"/>
    </row>
    <row r="35" spans="1:6" ht="12">
      <c r="A35" s="396" t="s">
        <v>663</v>
      </c>
      <c r="B35" s="397" t="s">
        <v>664</v>
      </c>
      <c r="C35" s="108">
        <v>138</v>
      </c>
      <c r="D35" s="108">
        <v>138</v>
      </c>
      <c r="E35" s="120">
        <f>C35-D35</f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>C36-D36</f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>C37-D37</f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>C39-D39</f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>C40-D40</f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>C41-D41</f>
        <v>0</v>
      </c>
      <c r="F41" s="106"/>
    </row>
    <row r="42" spans="1:6" ht="12">
      <c r="A42" s="396" t="s">
        <v>677</v>
      </c>
      <c r="B42" s="397" t="s">
        <v>678</v>
      </c>
      <c r="C42" s="108">
        <v>1</v>
      </c>
      <c r="D42" s="108">
        <v>1</v>
      </c>
      <c r="E42" s="120">
        <f>C42-D42</f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154</v>
      </c>
      <c r="D43" s="104">
        <f>D24+D28+D29+D31+D30+D32+D33+D38</f>
        <v>154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154</v>
      </c>
      <c r="D44" s="103">
        <f>D43+D21+D19+D9</f>
        <v>154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 aca="true" t="shared" si="2" ref="E52:E66"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 t="shared" si="2"/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t="shared" si="2"/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2"/>
        <v>0</v>
      </c>
      <c r="F55" s="108"/>
    </row>
    <row r="56" spans="1:16" ht="36">
      <c r="A56" s="396" t="s">
        <v>695</v>
      </c>
      <c r="B56" s="397" t="s">
        <v>696</v>
      </c>
      <c r="C56" s="103">
        <f>C57+C59</f>
        <v>1045</v>
      </c>
      <c r="D56" s="103">
        <f>D57+D59</f>
        <v>0</v>
      </c>
      <c r="E56" s="119">
        <f t="shared" si="2"/>
        <v>1045</v>
      </c>
      <c r="F56" s="103">
        <f>F57+F59</f>
        <v>1045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1045</v>
      </c>
      <c r="D57" s="108"/>
      <c r="E57" s="119">
        <f t="shared" si="2"/>
        <v>1045</v>
      </c>
      <c r="F57" s="108">
        <v>1045</v>
      </c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2"/>
        <v>0</v>
      </c>
      <c r="F58" s="109"/>
    </row>
    <row r="59" spans="1:6" ht="24">
      <c r="A59" s="406" t="s">
        <v>701</v>
      </c>
      <c r="B59" s="397" t="s">
        <v>702</v>
      </c>
      <c r="C59" s="108"/>
      <c r="D59" s="108"/>
      <c r="E59" s="119">
        <f t="shared" si="2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2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2"/>
        <v>0</v>
      </c>
      <c r="F61" s="110"/>
    </row>
    <row r="62" spans="1:6" ht="24">
      <c r="A62" s="396" t="s">
        <v>141</v>
      </c>
      <c r="B62" s="397" t="s">
        <v>705</v>
      </c>
      <c r="C62" s="108"/>
      <c r="D62" s="108"/>
      <c r="E62" s="119">
        <f t="shared" si="2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2"/>
        <v>0</v>
      </c>
      <c r="F63" s="110"/>
    </row>
    <row r="64" spans="1:6" ht="12">
      <c r="A64" s="396" t="s">
        <v>708</v>
      </c>
      <c r="B64" s="397" t="s">
        <v>709</v>
      </c>
      <c r="C64" s="108">
        <v>33</v>
      </c>
      <c r="D64" s="108"/>
      <c r="E64" s="119">
        <f t="shared" si="2"/>
        <v>33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2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1078</v>
      </c>
      <c r="D66" s="103">
        <f>D52+D56+D61+D62+D63+D64</f>
        <v>0</v>
      </c>
      <c r="E66" s="119">
        <f t="shared" si="2"/>
        <v>1078</v>
      </c>
      <c r="F66" s="103">
        <f>F52+F56+F61+F62+F63+F64</f>
        <v>1045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>C68-D68</f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>C72-D72</f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>C73-D73</f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>C74-D74</f>
        <v>0</v>
      </c>
      <c r="F74" s="110"/>
    </row>
    <row r="75" spans="1:16" ht="36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>C76-D76</f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>C77-D77</f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>C78-D78</f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>C79-D79</f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138</v>
      </c>
      <c r="D80" s="103">
        <f>SUM(D81:D84)</f>
        <v>138</v>
      </c>
      <c r="E80" s="103">
        <f>SUM(E81:E84)</f>
        <v>0</v>
      </c>
      <c r="F80" s="103">
        <f>SUM(F81:F84)</f>
        <v>138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>C81-D81</f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>C82-D82</f>
        <v>0</v>
      </c>
      <c r="F82" s="108"/>
    </row>
    <row r="83" spans="1:6" ht="24">
      <c r="A83" s="396" t="s">
        <v>739</v>
      </c>
      <c r="B83" s="397" t="s">
        <v>740</v>
      </c>
      <c r="C83" s="108">
        <v>138</v>
      </c>
      <c r="D83" s="108">
        <v>138</v>
      </c>
      <c r="E83" s="119">
        <f>C83-D83</f>
        <v>0</v>
      </c>
      <c r="F83" s="108">
        <v>138</v>
      </c>
    </row>
    <row r="84" spans="1:6" ht="12">
      <c r="A84" s="396" t="s">
        <v>741</v>
      </c>
      <c r="B84" s="397" t="s">
        <v>742</v>
      </c>
      <c r="C84" s="108"/>
      <c r="D84" s="108"/>
      <c r="E84" s="119">
        <f>C84-D84</f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180</v>
      </c>
      <c r="D85" s="104">
        <f>SUM(D86:D90)+D94</f>
        <v>180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>C86-D86</f>
        <v>0</v>
      </c>
      <c r="F86" s="108"/>
    </row>
    <row r="87" spans="1:6" ht="12">
      <c r="A87" s="396" t="s">
        <v>747</v>
      </c>
      <c r="B87" s="397" t="s">
        <v>748</v>
      </c>
      <c r="C87" s="108">
        <v>144</v>
      </c>
      <c r="D87" s="108">
        <v>144</v>
      </c>
      <c r="E87" s="119">
        <f>C87-D87</f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>C88-D88</f>
        <v>0</v>
      </c>
      <c r="F88" s="108"/>
    </row>
    <row r="89" spans="1:6" ht="12">
      <c r="A89" s="396" t="s">
        <v>751</v>
      </c>
      <c r="B89" s="397" t="s">
        <v>752</v>
      </c>
      <c r="C89" s="108">
        <v>36</v>
      </c>
      <c r="D89" s="108">
        <v>36</v>
      </c>
      <c r="E89" s="119">
        <f>C89-D89</f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>C91-D91</f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>C92-D92</f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>C93-D93</f>
        <v>0</v>
      </c>
      <c r="F93" s="108"/>
    </row>
    <row r="94" spans="1:6" ht="24">
      <c r="A94" s="396" t="s">
        <v>759</v>
      </c>
      <c r="B94" s="397" t="s">
        <v>760</v>
      </c>
      <c r="C94" s="108"/>
      <c r="D94" s="108"/>
      <c r="E94" s="119">
        <f>C94-D94</f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>C95-D95</f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318</v>
      </c>
      <c r="D96" s="104">
        <f>D85+D80+D75+D71+D95</f>
        <v>318</v>
      </c>
      <c r="E96" s="104">
        <f>E85+E80+E75+E71+E95</f>
        <v>0</v>
      </c>
      <c r="F96" s="104">
        <f>F85+F80+F75+F71+F95</f>
        <v>138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1396</v>
      </c>
      <c r="D97" s="104">
        <f>D96+D68+D66</f>
        <v>318</v>
      </c>
      <c r="E97" s="104">
        <f>E96+E68+E66</f>
        <v>1078</v>
      </c>
      <c r="F97" s="104">
        <f>F96+F68+F66</f>
        <v>1183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866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1968503937007874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9">
      <selection activeCell="A30" sqref="A30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"Актив Пропъртис"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115869689</v>
      </c>
    </row>
    <row r="5" spans="1:9" ht="15">
      <c r="A5" s="501" t="s">
        <v>5</v>
      </c>
      <c r="B5" s="622">
        <f>'справка №1-БАЛАНС'!E5</f>
        <v>39172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47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"Актив Пропъртис" АДСИЦ</v>
      </c>
      <c r="C5" s="628"/>
      <c r="D5" s="628"/>
      <c r="E5" s="570" t="s">
        <v>2</v>
      </c>
      <c r="F5" s="451">
        <f>'справка №1-БАЛАНС'!H3</f>
        <v>115869689</v>
      </c>
    </row>
    <row r="6" spans="1:13" ht="15" customHeight="1">
      <c r="A6" s="27" t="s">
        <v>823</v>
      </c>
      <c r="B6" s="629">
        <f>'справка №1-БАЛАНС'!E5</f>
        <v>39172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 Panev</cp:lastModifiedBy>
  <cp:lastPrinted>2007-04-26T08:33:39Z</cp:lastPrinted>
  <dcterms:created xsi:type="dcterms:W3CDTF">2000-06-29T12:02:40Z</dcterms:created>
  <dcterms:modified xsi:type="dcterms:W3CDTF">2007-04-27T06:53:59Z</dcterms:modified>
  <cp:category/>
  <cp:version/>
  <cp:contentType/>
  <cp:contentStatus/>
</cp:coreProperties>
</file>